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600" windowHeight="9780"/>
  </bookViews>
  <sheets>
    <sheet name="Sheet1" sheetId="1" r:id="rId1"/>
    <sheet name="รายได้ค่าใช้จ่าย" sheetId="2" r:id="rId2"/>
    <sheet name="จำนวนสมาชิก" sheetId="3" r:id="rId3"/>
    <sheet name="ทุนเรือนหุ้น" sheetId="4" r:id="rId4"/>
    <sheet name="เงินกู้สมาชิก" sheetId="5" r:id="rId5"/>
  </sheets>
  <calcPr calcId="125725"/>
</workbook>
</file>

<file path=xl/calcChain.xml><?xml version="1.0" encoding="utf-8"?>
<calcChain xmlns="http://schemas.openxmlformats.org/spreadsheetml/2006/main">
  <c r="J2" i="5"/>
  <c r="I2"/>
  <c r="H2"/>
  <c r="G2"/>
  <c r="F2"/>
  <c r="E2"/>
  <c r="D2"/>
  <c r="C2"/>
  <c r="B2"/>
  <c r="J2" i="4" l="1"/>
  <c r="I2"/>
  <c r="H2"/>
  <c r="G2"/>
  <c r="F2"/>
  <c r="E2"/>
  <c r="D2"/>
  <c r="C2"/>
  <c r="B2"/>
  <c r="J5" i="2"/>
  <c r="J4"/>
  <c r="I5"/>
  <c r="I4"/>
  <c r="H5"/>
  <c r="H4"/>
  <c r="G5"/>
  <c r="G4"/>
  <c r="F5"/>
  <c r="F4"/>
  <c r="E5"/>
  <c r="E4"/>
  <c r="D5"/>
  <c r="D4"/>
  <c r="C5"/>
  <c r="C4"/>
  <c r="B5"/>
  <c r="B4"/>
  <c r="J3"/>
  <c r="I3"/>
  <c r="H3"/>
  <c r="G3"/>
  <c r="F3"/>
  <c r="E3"/>
  <c r="D3"/>
  <c r="C3"/>
  <c r="B3"/>
</calcChain>
</file>

<file path=xl/sharedStrings.xml><?xml version="1.0" encoding="utf-8"?>
<sst xmlns="http://schemas.openxmlformats.org/spreadsheetml/2006/main" count="33" uniqueCount="25">
  <si>
    <t>สรุปผลการดำเนินงานรอบ 9 เดือน</t>
  </si>
  <si>
    <t>ของ สอ.กฝร.</t>
  </si>
  <si>
    <t>รายการ</t>
  </si>
  <si>
    <t>จำนวนสมาชิก/สมาชิกสมทบ</t>
  </si>
  <si>
    <t>ทุนเรือนหุ้น</t>
  </si>
  <si>
    <t>ทุนสำรอง</t>
  </si>
  <si>
    <t>ทุนสะสมตามข้อบังคับ และระเบียบ</t>
  </si>
  <si>
    <t>เงินรับฝาก</t>
  </si>
  <si>
    <t>เงินกู้ภายนอก</t>
  </si>
  <si>
    <t>รายได้</t>
  </si>
  <si>
    <t>ค่าใช้จ่าย</t>
  </si>
  <si>
    <t>กำไรสุทธิ</t>
  </si>
  <si>
    <t>11,003/500</t>
  </si>
  <si>
    <t>11,018/502</t>
  </si>
  <si>
    <t>11,025/513</t>
  </si>
  <si>
    <t>11,029/522</t>
  </si>
  <si>
    <t>11,034/532</t>
  </si>
  <si>
    <t>11,045/539</t>
  </si>
  <si>
    <t>11,052/568</t>
  </si>
  <si>
    <t>11,067/591</t>
  </si>
  <si>
    <t>11,066/604</t>
  </si>
  <si>
    <t>รายได้ - ค่าใช้จ่าย - กำไรสุทธิ ในรอบ 9 เดือน</t>
  </si>
  <si>
    <t>สมาชิกสมทบ</t>
  </si>
  <si>
    <t>สมาชิกปกติ</t>
  </si>
  <si>
    <t>ลูกหนี้เงินกู้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</si>
</sst>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DSN DokYa"/>
    </font>
    <font>
      <b/>
      <sz val="20"/>
      <color theme="1"/>
      <name val="DSN DokYa"/>
    </font>
    <font>
      <b/>
      <sz val="20"/>
      <color theme="1"/>
      <name val="DSN KaMon"/>
    </font>
    <font>
      <sz val="12"/>
      <color theme="1"/>
      <name val="DSN KaMon"/>
    </font>
    <font>
      <b/>
      <sz val="28"/>
      <color theme="1"/>
      <name val="DSN KaMon"/>
    </font>
    <font>
      <sz val="16"/>
      <color theme="1"/>
      <name val="DSN KaMon"/>
    </font>
    <font>
      <sz val="11"/>
      <color theme="1"/>
      <name val="DSN KaMon"/>
    </font>
    <font>
      <sz val="18"/>
      <color theme="1"/>
      <name val="DSN KaMon"/>
    </font>
    <font>
      <b/>
      <sz val="18"/>
      <color theme="1"/>
      <name val="DSN KaMon"/>
    </font>
    <font>
      <b/>
      <sz val="16"/>
      <color theme="1"/>
      <name val="DSN KaMon"/>
    </font>
    <font>
      <b/>
      <sz val="16"/>
      <color theme="1"/>
      <name val="DSN DokY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dashDot">
        <color rgb="FFFF0000"/>
      </top>
      <bottom style="dashDot">
        <color rgb="FFFF0000"/>
      </bottom>
      <diagonal/>
    </border>
    <border>
      <left style="medium">
        <color rgb="FFFF0000"/>
      </left>
      <right style="medium">
        <color rgb="FFFF0000"/>
      </right>
      <top style="dashDot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dashDot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2" xfId="1" applyFont="1" applyBorder="1"/>
    <xf numFmtId="43" fontId="5" fillId="0" borderId="3" xfId="1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17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17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/>
    <xf numFmtId="3" fontId="7" fillId="0" borderId="4" xfId="0" applyNumberFormat="1" applyFont="1" applyBorder="1" applyAlignment="1">
      <alignment horizontal="center"/>
    </xf>
    <xf numFmtId="1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7" fillId="0" borderId="2" xfId="1" applyFont="1" applyBorder="1"/>
    <xf numFmtId="43" fontId="0" fillId="0" borderId="0" xfId="1" applyFont="1"/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3200">
                <a:latin typeface="DSN KaMon" pitchFamily="2" charset="-34"/>
                <a:cs typeface="DSN KaMon" pitchFamily="2" charset="-34"/>
              </a:defRPr>
            </a:pPr>
            <a:r>
              <a:rPr lang="th-TH" sz="3200">
                <a:latin typeface="DSN KaMon" pitchFamily="2" charset="-34"/>
                <a:cs typeface="DSN KaMon" pitchFamily="2" charset="-34"/>
              </a:rPr>
              <a:t>รายได้</a:t>
            </a:r>
            <a:r>
              <a:rPr lang="th-TH" sz="3200" baseline="0">
                <a:latin typeface="DSN KaMon" pitchFamily="2" charset="-34"/>
                <a:cs typeface="DSN KaMon" pitchFamily="2" charset="-34"/>
              </a:rPr>
              <a:t> - ค่าใช้จ่าย - กำไรสุทธิ ในรอบ 9 เดือน</a:t>
            </a:r>
            <a:endParaRPr lang="th-TH" sz="3200">
              <a:latin typeface="DSN KaMon" pitchFamily="2" charset="-34"/>
              <a:cs typeface="DSN KaMon" pitchFamily="2" charset="-34"/>
            </a:endParaRP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รายได้ค่าใช้จ่าย!$A$3</c:f>
              <c:strCache>
                <c:ptCount val="1"/>
                <c:pt idx="0">
                  <c:v>รายได้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รายได้ค่าใช้จ่าย!$B$1:$J$2</c:f>
              <c:strCache>
                <c:ptCount val="9"/>
                <c:pt idx="0">
                  <c:v>ต.ค.-57</c:v>
                </c:pt>
                <c:pt idx="1">
                  <c:v>พ.ย.-57</c:v>
                </c:pt>
                <c:pt idx="2">
                  <c:v>ธ.ค.-57</c:v>
                </c:pt>
                <c:pt idx="3">
                  <c:v>ม.ค.-58</c:v>
                </c:pt>
                <c:pt idx="4">
                  <c:v>ก.พ.-58</c:v>
                </c:pt>
                <c:pt idx="5">
                  <c:v>มี.ค.-58</c:v>
                </c:pt>
                <c:pt idx="6">
                  <c:v>เม.ย.-58</c:v>
                </c:pt>
                <c:pt idx="7">
                  <c:v>พ.ค.-58</c:v>
                </c:pt>
                <c:pt idx="8">
                  <c:v>มิ.ย.-58</c:v>
                </c:pt>
              </c:strCache>
            </c:strRef>
          </c:cat>
          <c:val>
            <c:numRef>
              <c:f>รายได้ค่าใช้จ่าย!$B$3:$J$3</c:f>
              <c:numCache>
                <c:formatCode>_-* #,##0.00_-;\-* #,##0.00_-;_-* "-"??_-;_-@_-</c:formatCode>
                <c:ptCount val="9"/>
                <c:pt idx="0">
                  <c:v>30.528164329999999</c:v>
                </c:pt>
                <c:pt idx="1">
                  <c:v>29.922726399999998</c:v>
                </c:pt>
                <c:pt idx="2">
                  <c:v>31.243386829999999</c:v>
                </c:pt>
                <c:pt idx="3">
                  <c:v>31.650856170000001</c:v>
                </c:pt>
                <c:pt idx="4">
                  <c:v>28.960999440000002</c:v>
                </c:pt>
                <c:pt idx="5">
                  <c:v>32.177376119999998</c:v>
                </c:pt>
                <c:pt idx="6">
                  <c:v>31.655665899999999</c:v>
                </c:pt>
                <c:pt idx="7">
                  <c:v>33.481835750000002</c:v>
                </c:pt>
                <c:pt idx="8">
                  <c:v>38.483754650000002</c:v>
                </c:pt>
              </c:numCache>
            </c:numRef>
          </c:val>
        </c:ser>
        <c:ser>
          <c:idx val="1"/>
          <c:order val="1"/>
          <c:tx>
            <c:strRef>
              <c:f>รายได้ค่าใช้จ่าย!$A$4</c:f>
              <c:strCache>
                <c:ptCount val="1"/>
                <c:pt idx="0">
                  <c:v>ค่าใช้จ่าย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รายได้ค่าใช้จ่าย!$B$1:$J$2</c:f>
              <c:strCache>
                <c:ptCount val="9"/>
                <c:pt idx="0">
                  <c:v>ต.ค.-57</c:v>
                </c:pt>
                <c:pt idx="1">
                  <c:v>พ.ย.-57</c:v>
                </c:pt>
                <c:pt idx="2">
                  <c:v>ธ.ค.-57</c:v>
                </c:pt>
                <c:pt idx="3">
                  <c:v>ม.ค.-58</c:v>
                </c:pt>
                <c:pt idx="4">
                  <c:v>ก.พ.-58</c:v>
                </c:pt>
                <c:pt idx="5">
                  <c:v>มี.ค.-58</c:v>
                </c:pt>
                <c:pt idx="6">
                  <c:v>เม.ย.-58</c:v>
                </c:pt>
                <c:pt idx="7">
                  <c:v>พ.ค.-58</c:v>
                </c:pt>
                <c:pt idx="8">
                  <c:v>มิ.ย.-58</c:v>
                </c:pt>
              </c:strCache>
            </c:strRef>
          </c:cat>
          <c:val>
            <c:numRef>
              <c:f>รายได้ค่าใช้จ่าย!$B$4:$J$4</c:f>
              <c:numCache>
                <c:formatCode>_-* #,##0.00_-;\-* #,##0.00_-;_-* "-"??_-;_-@_-</c:formatCode>
                <c:ptCount val="9"/>
                <c:pt idx="0">
                  <c:v>14.649162430000001</c:v>
                </c:pt>
                <c:pt idx="1">
                  <c:v>8.9407030399999989</c:v>
                </c:pt>
                <c:pt idx="2">
                  <c:v>15.299701949999999</c:v>
                </c:pt>
                <c:pt idx="3">
                  <c:v>14.63455592</c:v>
                </c:pt>
                <c:pt idx="4">
                  <c:v>12.219587839999999</c:v>
                </c:pt>
                <c:pt idx="5">
                  <c:v>15.150649830000001</c:v>
                </c:pt>
                <c:pt idx="6">
                  <c:v>13.664243410000001</c:v>
                </c:pt>
                <c:pt idx="7">
                  <c:v>13.59296466</c:v>
                </c:pt>
                <c:pt idx="8">
                  <c:v>14.107936259999999</c:v>
                </c:pt>
              </c:numCache>
            </c:numRef>
          </c:val>
        </c:ser>
        <c:ser>
          <c:idx val="2"/>
          <c:order val="2"/>
          <c:tx>
            <c:strRef>
              <c:f>รายได้ค่าใช้จ่าย!$A$5</c:f>
              <c:strCache>
                <c:ptCount val="1"/>
                <c:pt idx="0">
                  <c:v>กำไรสุทธิ</c:v>
                </c:pt>
              </c:strCache>
            </c:strRef>
          </c:tx>
          <c:cat>
            <c:strRef>
              <c:f>รายได้ค่าใช้จ่าย!$B$1:$J$2</c:f>
              <c:strCache>
                <c:ptCount val="9"/>
                <c:pt idx="0">
                  <c:v>ต.ค.-57</c:v>
                </c:pt>
                <c:pt idx="1">
                  <c:v>พ.ย.-57</c:v>
                </c:pt>
                <c:pt idx="2">
                  <c:v>ธ.ค.-57</c:v>
                </c:pt>
                <c:pt idx="3">
                  <c:v>ม.ค.-58</c:v>
                </c:pt>
                <c:pt idx="4">
                  <c:v>ก.พ.-58</c:v>
                </c:pt>
                <c:pt idx="5">
                  <c:v>มี.ค.-58</c:v>
                </c:pt>
                <c:pt idx="6">
                  <c:v>เม.ย.-58</c:v>
                </c:pt>
                <c:pt idx="7">
                  <c:v>พ.ค.-58</c:v>
                </c:pt>
                <c:pt idx="8">
                  <c:v>มิ.ย.-58</c:v>
                </c:pt>
              </c:strCache>
            </c:strRef>
          </c:cat>
          <c:val>
            <c:numRef>
              <c:f>รายได้ค่าใช้จ่าย!$B$5:$J$5</c:f>
              <c:numCache>
                <c:formatCode>_-* #,##0.00_-;\-* #,##0.00_-;_-* "-"??_-;_-@_-</c:formatCode>
                <c:ptCount val="9"/>
                <c:pt idx="0">
                  <c:v>15.8790019</c:v>
                </c:pt>
                <c:pt idx="1">
                  <c:v>20.982023359999999</c:v>
                </c:pt>
                <c:pt idx="2">
                  <c:v>15.943684880000001</c:v>
                </c:pt>
                <c:pt idx="3">
                  <c:v>17.01630025</c:v>
                </c:pt>
                <c:pt idx="4">
                  <c:v>16.741411599999999</c:v>
                </c:pt>
                <c:pt idx="5">
                  <c:v>17.026726289999999</c:v>
                </c:pt>
                <c:pt idx="6">
                  <c:v>17.991422489999998</c:v>
                </c:pt>
                <c:pt idx="7">
                  <c:v>19.888871089999999</c:v>
                </c:pt>
                <c:pt idx="8">
                  <c:v>24.375818389999999</c:v>
                </c:pt>
              </c:numCache>
            </c:numRef>
          </c:val>
        </c:ser>
        <c:shape val="pyramid"/>
        <c:axId val="76696192"/>
        <c:axId val="76697984"/>
        <c:axId val="0"/>
      </c:bar3DChart>
      <c:catAx>
        <c:axId val="76696192"/>
        <c:scaling>
          <c:orientation val="minMax"/>
        </c:scaling>
        <c:axPos val="b"/>
        <c:majorTickMark val="none"/>
        <c:tickLblPos val="nextTo"/>
        <c:crossAx val="76697984"/>
        <c:crosses val="autoZero"/>
        <c:auto val="1"/>
        <c:lblAlgn val="ctr"/>
        <c:lblOffset val="100"/>
      </c:catAx>
      <c:valAx>
        <c:axId val="76697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h-TH" sz="2400">
                    <a:latin typeface="DSN KaMon" pitchFamily="2" charset="-34"/>
                    <a:cs typeface="DSN KaMon" pitchFamily="2" charset="-34"/>
                  </a:rPr>
                  <a:t>จำนวน (ล้านบาท)</a:t>
                </a:r>
                <a:endParaRPr lang="th-TH">
                  <a:latin typeface="DSN KaMon" pitchFamily="2" charset="-34"/>
                  <a:cs typeface="DSN KaMon" pitchFamily="2" charset="-34"/>
                </a:endParaRPr>
              </a:p>
            </c:rich>
          </c:tx>
          <c:layout/>
        </c:title>
        <c:numFmt formatCode="_-* #,##0.00_-;\-* #,##0.00_-;_-* &quot;-&quot;??_-;_-@_-" sourceLinked="1"/>
        <c:majorTickMark val="none"/>
        <c:tickLblPos val="nextTo"/>
        <c:txPr>
          <a:bodyPr/>
          <a:lstStyle/>
          <a:p>
            <a:pPr>
              <a:defRPr sz="1800" b="1">
                <a:latin typeface="DSN KaMon" pitchFamily="2" charset="-34"/>
                <a:cs typeface="DSN KaMon" pitchFamily="2" charset="-34"/>
              </a:defRPr>
            </a:pPr>
            <a:endParaRPr lang="th-TH"/>
          </a:p>
        </c:txPr>
        <c:crossAx val="766961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2000">
                <a:latin typeface="DSN KaMon" pitchFamily="2" charset="-34"/>
                <a:cs typeface="DSN KaMon" pitchFamily="2" charset="-34"/>
              </a:defRPr>
            </a:pPr>
            <a:endParaRPr lang="th-TH"/>
          </a:p>
        </c:txPr>
      </c:dTable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3200">
                <a:latin typeface="DSN KaMon" pitchFamily="2" charset="-34"/>
                <a:cs typeface="DSN KaMon" pitchFamily="2" charset="-34"/>
              </a:defRPr>
            </a:pPr>
            <a:r>
              <a:rPr lang="th-TH" sz="3200">
                <a:latin typeface="DSN KaMon" pitchFamily="2" charset="-34"/>
                <a:cs typeface="DSN KaMon" pitchFamily="2" charset="-34"/>
              </a:rPr>
              <a:t>จำนวนสมาชิกสามัญ/สมทบ รอบ 9 เดือน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จำนวนสมาชิก!$A$2</c:f>
              <c:strCache>
                <c:ptCount val="1"/>
                <c:pt idx="0">
                  <c:v>สมาชิกปกติ</c:v>
                </c:pt>
              </c:strCache>
            </c:strRef>
          </c:tx>
          <c:cat>
            <c:numRef>
              <c:f>จำนวนสมาชิก!$B$1:$J$1</c:f>
              <c:numCache>
                <c:formatCode>mmm\-yy</c:formatCode>
                <c:ptCount val="9"/>
                <c:pt idx="0">
                  <c:v>21094</c:v>
                </c:pt>
                <c:pt idx="1">
                  <c:v>21125</c:v>
                </c:pt>
                <c:pt idx="2">
                  <c:v>21155</c:v>
                </c:pt>
                <c:pt idx="3">
                  <c:v>21186</c:v>
                </c:pt>
                <c:pt idx="4">
                  <c:v>21217</c:v>
                </c:pt>
                <c:pt idx="5">
                  <c:v>21245</c:v>
                </c:pt>
                <c:pt idx="6">
                  <c:v>21276</c:v>
                </c:pt>
                <c:pt idx="7">
                  <c:v>21306</c:v>
                </c:pt>
                <c:pt idx="8">
                  <c:v>21337</c:v>
                </c:pt>
              </c:numCache>
            </c:numRef>
          </c:cat>
          <c:val>
            <c:numRef>
              <c:f>จำนวนสมาชิก!$B$2:$J$2</c:f>
              <c:numCache>
                <c:formatCode>#,##0</c:formatCode>
                <c:ptCount val="9"/>
                <c:pt idx="0">
                  <c:v>11003</c:v>
                </c:pt>
                <c:pt idx="1">
                  <c:v>11018</c:v>
                </c:pt>
                <c:pt idx="2">
                  <c:v>11025</c:v>
                </c:pt>
                <c:pt idx="3">
                  <c:v>11029</c:v>
                </c:pt>
                <c:pt idx="4">
                  <c:v>11034</c:v>
                </c:pt>
                <c:pt idx="5">
                  <c:v>11045</c:v>
                </c:pt>
                <c:pt idx="6">
                  <c:v>11052</c:v>
                </c:pt>
                <c:pt idx="7">
                  <c:v>11067</c:v>
                </c:pt>
                <c:pt idx="8">
                  <c:v>11066</c:v>
                </c:pt>
              </c:numCache>
            </c:numRef>
          </c:val>
        </c:ser>
        <c:ser>
          <c:idx val="1"/>
          <c:order val="1"/>
          <c:tx>
            <c:strRef>
              <c:f>จำนวนสมาชิก!$A$3</c:f>
              <c:strCache>
                <c:ptCount val="1"/>
                <c:pt idx="0">
                  <c:v>สมาชิกสมทบ</c:v>
                </c:pt>
              </c:strCache>
            </c:strRef>
          </c:tx>
          <c:cat>
            <c:numRef>
              <c:f>จำนวนสมาชิก!$B$1:$J$1</c:f>
              <c:numCache>
                <c:formatCode>mmm\-yy</c:formatCode>
                <c:ptCount val="9"/>
                <c:pt idx="0">
                  <c:v>21094</c:v>
                </c:pt>
                <c:pt idx="1">
                  <c:v>21125</c:v>
                </c:pt>
                <c:pt idx="2">
                  <c:v>21155</c:v>
                </c:pt>
                <c:pt idx="3">
                  <c:v>21186</c:v>
                </c:pt>
                <c:pt idx="4">
                  <c:v>21217</c:v>
                </c:pt>
                <c:pt idx="5">
                  <c:v>21245</c:v>
                </c:pt>
                <c:pt idx="6">
                  <c:v>21276</c:v>
                </c:pt>
                <c:pt idx="7">
                  <c:v>21306</c:v>
                </c:pt>
                <c:pt idx="8">
                  <c:v>21337</c:v>
                </c:pt>
              </c:numCache>
            </c:numRef>
          </c:cat>
          <c:val>
            <c:numRef>
              <c:f>จำนวนสมาชิก!$B$3:$J$3</c:f>
              <c:numCache>
                <c:formatCode>#,##0</c:formatCode>
                <c:ptCount val="9"/>
                <c:pt idx="0">
                  <c:v>500</c:v>
                </c:pt>
                <c:pt idx="1">
                  <c:v>502</c:v>
                </c:pt>
                <c:pt idx="2">
                  <c:v>513</c:v>
                </c:pt>
                <c:pt idx="3">
                  <c:v>522</c:v>
                </c:pt>
                <c:pt idx="4">
                  <c:v>532</c:v>
                </c:pt>
                <c:pt idx="5">
                  <c:v>539</c:v>
                </c:pt>
                <c:pt idx="6">
                  <c:v>568</c:v>
                </c:pt>
                <c:pt idx="7">
                  <c:v>591</c:v>
                </c:pt>
                <c:pt idx="8">
                  <c:v>604</c:v>
                </c:pt>
              </c:numCache>
            </c:numRef>
          </c:val>
        </c:ser>
        <c:shape val="pyramid"/>
        <c:axId val="76614656"/>
        <c:axId val="76616448"/>
        <c:axId val="0"/>
      </c:bar3DChart>
      <c:dateAx>
        <c:axId val="76614656"/>
        <c:scaling>
          <c:orientation val="minMax"/>
        </c:scaling>
        <c:delete val="1"/>
        <c:axPos val="b"/>
        <c:numFmt formatCode="mmm\-yy" sourceLinked="1"/>
        <c:majorTickMark val="none"/>
        <c:tickLblPos val="none"/>
        <c:crossAx val="76616448"/>
        <c:crosses val="autoZero"/>
        <c:auto val="1"/>
        <c:lblOffset val="100"/>
      </c:dateAx>
      <c:valAx>
        <c:axId val="76616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2400">
                    <a:latin typeface="DSN KaMon" pitchFamily="2" charset="-34"/>
                    <a:cs typeface="DSN KaMon" pitchFamily="2" charset="-34"/>
                  </a:defRPr>
                </a:pPr>
                <a:r>
                  <a:rPr lang="th-TH" sz="2400">
                    <a:latin typeface="DSN KaMon" pitchFamily="2" charset="-34"/>
                    <a:cs typeface="DSN KaMon" pitchFamily="2" charset="-34"/>
                  </a:rPr>
                  <a:t>จำนวน (คน)</a:t>
                </a:r>
              </a:p>
            </c:rich>
          </c:tx>
        </c:title>
        <c:numFmt formatCode="#,##0" sourceLinked="1"/>
        <c:majorTickMark val="none"/>
        <c:tickLblPos val="nextTo"/>
        <c:txPr>
          <a:bodyPr/>
          <a:lstStyle/>
          <a:p>
            <a:pPr>
              <a:defRPr sz="2400" b="1">
                <a:latin typeface="DSN KaMon" pitchFamily="2" charset="-34"/>
                <a:cs typeface="DSN KaMon" pitchFamily="2" charset="-34"/>
              </a:defRPr>
            </a:pPr>
            <a:endParaRPr lang="th-TH"/>
          </a:p>
        </c:txPr>
        <c:crossAx val="766146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800" b="1">
                <a:latin typeface="DSN KaMon" pitchFamily="2" charset="-34"/>
                <a:cs typeface="DSN KaMon" pitchFamily="2" charset="-34"/>
              </a:defRPr>
            </a:pPr>
            <a:endParaRPr lang="th-TH"/>
          </a:p>
        </c:txPr>
      </c:dTable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view3D>
      <c:rotX val="75"/>
      <c:perspective val="30"/>
    </c:view3D>
    <c:plotArea>
      <c:layout>
        <c:manualLayout>
          <c:layoutTarget val="inner"/>
          <c:xMode val="edge"/>
          <c:yMode val="edge"/>
          <c:x val="0.10938259963013605"/>
          <c:y val="0.13349558577905041"/>
          <c:w val="0.6584357793599156"/>
          <c:h val="0.78495688038995126"/>
        </c:manualLayout>
      </c:layout>
      <c:pie3DChart>
        <c:varyColors val="1"/>
        <c:ser>
          <c:idx val="0"/>
          <c:order val="0"/>
          <c:tx>
            <c:strRef>
              <c:f>ทุนเรือนหุ้น!$A$2</c:f>
              <c:strCache>
                <c:ptCount val="1"/>
                <c:pt idx="0">
                  <c:v>ทุนเรือนหุ้น</c:v>
                </c:pt>
              </c:strCache>
            </c:strRef>
          </c:tx>
          <c:explosion val="25"/>
          <c:dLbls>
            <c:dLbl>
              <c:idx val="8"/>
              <c:layout>
                <c:manualLayout>
                  <c:x val="7.6080519671659574E-2"/>
                  <c:y val="0.17377437520079042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2400" b="1">
                    <a:latin typeface="DSN KaMon" pitchFamily="2" charset="-34"/>
                    <a:cs typeface="DSN KaMon" pitchFamily="2" charset="-34"/>
                  </a:defRPr>
                </a:pPr>
                <a:endParaRPr lang="th-TH"/>
              </a:p>
            </c:txPr>
            <c:dLblPos val="ctr"/>
            <c:showVal val="1"/>
            <c:showLeaderLines val="1"/>
          </c:dLbls>
          <c:cat>
            <c:numRef>
              <c:f>ทุนเรือนหุ้น!$B$1:$J$1</c:f>
              <c:numCache>
                <c:formatCode>mmm\-yy</c:formatCode>
                <c:ptCount val="9"/>
                <c:pt idx="0">
                  <c:v>21094</c:v>
                </c:pt>
                <c:pt idx="1">
                  <c:v>21125</c:v>
                </c:pt>
                <c:pt idx="2">
                  <c:v>21155</c:v>
                </c:pt>
                <c:pt idx="3">
                  <c:v>21186</c:v>
                </c:pt>
                <c:pt idx="4">
                  <c:v>21217</c:v>
                </c:pt>
                <c:pt idx="5">
                  <c:v>21245</c:v>
                </c:pt>
                <c:pt idx="6">
                  <c:v>21276</c:v>
                </c:pt>
                <c:pt idx="7">
                  <c:v>21306</c:v>
                </c:pt>
                <c:pt idx="8">
                  <c:v>21337</c:v>
                </c:pt>
              </c:numCache>
            </c:numRef>
          </c:cat>
          <c:val>
            <c:numRef>
              <c:f>ทุนเรือนหุ้น!$B$2:$J$2</c:f>
              <c:numCache>
                <c:formatCode>_-* #,##0.00_-;\-* #,##0.00_-;_-* "-"??_-;_-@_-</c:formatCode>
                <c:ptCount val="9"/>
                <c:pt idx="0">
                  <c:v>1634.0748100000001</c:v>
                </c:pt>
                <c:pt idx="1">
                  <c:v>1644.6584600000001</c:v>
                </c:pt>
                <c:pt idx="2">
                  <c:v>1658.08141</c:v>
                </c:pt>
                <c:pt idx="3">
                  <c:v>1669.7890600000001</c:v>
                </c:pt>
                <c:pt idx="4">
                  <c:v>1681.51721</c:v>
                </c:pt>
                <c:pt idx="5">
                  <c:v>1694.48046</c:v>
                </c:pt>
                <c:pt idx="6">
                  <c:v>1707.08051</c:v>
                </c:pt>
                <c:pt idx="7">
                  <c:v>1720.95046</c:v>
                </c:pt>
                <c:pt idx="8">
                  <c:v>1733.20741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sz="2800" b="1">
              <a:latin typeface="DSN KaMon" pitchFamily="2" charset="-34"/>
              <a:cs typeface="DSN KaMon" pitchFamily="2" charset="-34"/>
            </a:defRPr>
          </a:pPr>
          <a:endParaRPr lang="th-TH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6000">
                <a:solidFill>
                  <a:srgbClr val="002060"/>
                </a:solidFill>
                <a:latin typeface="DSN KaMon" pitchFamily="2" charset="-34"/>
                <a:cs typeface="DSN KaMon" pitchFamily="2" charset="-34"/>
              </a:defRPr>
            </a:pPr>
            <a:r>
              <a:rPr lang="th-TH" sz="6000">
                <a:solidFill>
                  <a:srgbClr val="002060"/>
                </a:solidFill>
                <a:latin typeface="DSN KaMon" pitchFamily="2" charset="-34"/>
                <a:cs typeface="DSN KaMon" pitchFamily="2" charset="-34"/>
              </a:rPr>
              <a:t>จำนวนเงินกู้ของสมาชิก</a:t>
            </a:r>
            <a:r>
              <a:rPr lang="th-TH" sz="6000" baseline="0">
                <a:solidFill>
                  <a:srgbClr val="002060"/>
                </a:solidFill>
                <a:latin typeface="DSN KaMon" pitchFamily="2" charset="-34"/>
                <a:cs typeface="DSN KaMon" pitchFamily="2" charset="-34"/>
              </a:rPr>
              <a:t> รอบ 9 เดือน</a:t>
            </a:r>
            <a:endParaRPr lang="th-TH" sz="6000">
              <a:solidFill>
                <a:srgbClr val="002060"/>
              </a:solidFill>
              <a:latin typeface="DSN KaMon" pitchFamily="2" charset="-34"/>
              <a:cs typeface="DSN KaMon" pitchFamily="2" charset="-34"/>
            </a:endParaRPr>
          </a:p>
        </c:rich>
      </c:tx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เงินกู้สมาชิก!$B$1</c:f>
              <c:strCache>
                <c:ptCount val="1"/>
                <c:pt idx="0">
                  <c:v>ต.ค.-57</c:v>
                </c:pt>
              </c:strCache>
            </c:strRef>
          </c:tx>
          <c:dLbls>
            <c:txPr>
              <a:bodyPr/>
              <a:lstStyle/>
              <a:p>
                <a:pPr>
                  <a:defRPr sz="1800">
                    <a:latin typeface="DSN KaMon" pitchFamily="2" charset="-34"/>
                    <a:cs typeface="DSN KaMon" pitchFamily="2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เงินกู้สมาชิก!$A$2</c:f>
              <c:strCache>
                <c:ptCount val="1"/>
                <c:pt idx="0">
                  <c:v>ลูกหนี้เงินกู้</c:v>
                </c:pt>
              </c:strCache>
            </c:strRef>
          </c:cat>
          <c:val>
            <c:numRef>
              <c:f>เงินกู้สมาชิก!$B$2</c:f>
              <c:numCache>
                <c:formatCode>_-* #,##0.00_-;\-* #,##0.00_-;_-* "-"??_-;_-@_-</c:formatCode>
                <c:ptCount val="1"/>
                <c:pt idx="0">
                  <c:v>4797.4358540000003</c:v>
                </c:pt>
              </c:numCache>
            </c:numRef>
          </c:val>
        </c:ser>
        <c:ser>
          <c:idx val="1"/>
          <c:order val="1"/>
          <c:tx>
            <c:strRef>
              <c:f>เงินกู้สมาชิก!$C$1</c:f>
              <c:strCache>
                <c:ptCount val="1"/>
                <c:pt idx="0">
                  <c:v>พ.ย.-57</c:v>
                </c:pt>
              </c:strCache>
            </c:strRef>
          </c:tx>
          <c:dLbls>
            <c:txPr>
              <a:bodyPr/>
              <a:lstStyle/>
              <a:p>
                <a:pPr>
                  <a:defRPr sz="1800">
                    <a:latin typeface="DSN KaMon" pitchFamily="2" charset="-34"/>
                    <a:cs typeface="DSN KaMon" pitchFamily="2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เงินกู้สมาชิก!$A$2</c:f>
              <c:strCache>
                <c:ptCount val="1"/>
                <c:pt idx="0">
                  <c:v>ลูกหนี้เงินกู้</c:v>
                </c:pt>
              </c:strCache>
            </c:strRef>
          </c:cat>
          <c:val>
            <c:numRef>
              <c:f>เงินกู้สมาชิก!$C$2</c:f>
              <c:numCache>
                <c:formatCode>_-* #,##0.00_-;\-* #,##0.00_-;_-* "-"??_-;_-@_-</c:formatCode>
                <c:ptCount val="1"/>
                <c:pt idx="0">
                  <c:v>4818.3336264999998</c:v>
                </c:pt>
              </c:numCache>
            </c:numRef>
          </c:val>
        </c:ser>
        <c:ser>
          <c:idx val="2"/>
          <c:order val="2"/>
          <c:tx>
            <c:strRef>
              <c:f>เงินกู้สมาชิก!$D$1</c:f>
              <c:strCache>
                <c:ptCount val="1"/>
                <c:pt idx="0">
                  <c:v>ธ.ค.-57</c:v>
                </c:pt>
              </c:strCache>
            </c:strRef>
          </c:tx>
          <c:dLbls>
            <c:txPr>
              <a:bodyPr/>
              <a:lstStyle/>
              <a:p>
                <a:pPr>
                  <a:defRPr sz="1800">
                    <a:latin typeface="DSN KaMon" pitchFamily="2" charset="-34"/>
                    <a:cs typeface="DSN KaMon" pitchFamily="2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เงินกู้สมาชิก!$A$2</c:f>
              <c:strCache>
                <c:ptCount val="1"/>
                <c:pt idx="0">
                  <c:v>ลูกหนี้เงินกู้</c:v>
                </c:pt>
              </c:strCache>
            </c:strRef>
          </c:cat>
          <c:val>
            <c:numRef>
              <c:f>เงินกู้สมาชิก!$D$2</c:f>
              <c:numCache>
                <c:formatCode>_-* #,##0.00_-;\-* #,##0.00_-;_-* "-"??_-;_-@_-</c:formatCode>
                <c:ptCount val="1"/>
                <c:pt idx="0">
                  <c:v>4904.7332974999999</c:v>
                </c:pt>
              </c:numCache>
            </c:numRef>
          </c:val>
        </c:ser>
        <c:ser>
          <c:idx val="3"/>
          <c:order val="3"/>
          <c:tx>
            <c:strRef>
              <c:f>เงินกู้สมาชิก!$E$1</c:f>
              <c:strCache>
                <c:ptCount val="1"/>
                <c:pt idx="0">
                  <c:v>ม.ค.-58</c:v>
                </c:pt>
              </c:strCache>
            </c:strRef>
          </c:tx>
          <c:dLbls>
            <c:txPr>
              <a:bodyPr/>
              <a:lstStyle/>
              <a:p>
                <a:pPr>
                  <a:defRPr sz="1800">
                    <a:latin typeface="DSN KaMon" pitchFamily="2" charset="-34"/>
                    <a:cs typeface="DSN KaMon" pitchFamily="2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เงินกู้สมาชิก!$A$2</c:f>
              <c:strCache>
                <c:ptCount val="1"/>
                <c:pt idx="0">
                  <c:v>ลูกหนี้เงินกู้</c:v>
                </c:pt>
              </c:strCache>
            </c:strRef>
          </c:cat>
          <c:val>
            <c:numRef>
              <c:f>เงินกู้สมาชิก!$E$2</c:f>
              <c:numCache>
                <c:formatCode>_-* #,##0.00_-;\-* #,##0.00_-;_-* "-"??_-;_-@_-</c:formatCode>
                <c:ptCount val="1"/>
                <c:pt idx="0">
                  <c:v>4958.7090159999998</c:v>
                </c:pt>
              </c:numCache>
            </c:numRef>
          </c:val>
        </c:ser>
        <c:ser>
          <c:idx val="4"/>
          <c:order val="4"/>
          <c:tx>
            <c:strRef>
              <c:f>เงินกู้สมาชิก!$F$1</c:f>
              <c:strCache>
                <c:ptCount val="1"/>
                <c:pt idx="0">
                  <c:v>ก.พ.-58</c:v>
                </c:pt>
              </c:strCache>
            </c:strRef>
          </c:tx>
          <c:dLbls>
            <c:txPr>
              <a:bodyPr/>
              <a:lstStyle/>
              <a:p>
                <a:pPr>
                  <a:defRPr sz="1800">
                    <a:latin typeface="DSN KaMon" pitchFamily="2" charset="-34"/>
                    <a:cs typeface="DSN KaMon" pitchFamily="2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เงินกู้สมาชิก!$A$2</c:f>
              <c:strCache>
                <c:ptCount val="1"/>
                <c:pt idx="0">
                  <c:v>ลูกหนี้เงินกู้</c:v>
                </c:pt>
              </c:strCache>
            </c:strRef>
          </c:cat>
          <c:val>
            <c:numRef>
              <c:f>เงินกู้สมาชิก!$F$2</c:f>
              <c:numCache>
                <c:formatCode>_-* #,##0.00_-;\-* #,##0.00_-;_-* "-"??_-;_-@_-</c:formatCode>
                <c:ptCount val="1"/>
                <c:pt idx="0">
                  <c:v>5003.6111196800002</c:v>
                </c:pt>
              </c:numCache>
            </c:numRef>
          </c:val>
        </c:ser>
        <c:ser>
          <c:idx val="5"/>
          <c:order val="5"/>
          <c:tx>
            <c:strRef>
              <c:f>เงินกู้สมาชิก!$G$1</c:f>
              <c:strCache>
                <c:ptCount val="1"/>
                <c:pt idx="0">
                  <c:v>มี.ค.-58</c:v>
                </c:pt>
              </c:strCache>
            </c:strRef>
          </c:tx>
          <c:dLbls>
            <c:txPr>
              <a:bodyPr/>
              <a:lstStyle/>
              <a:p>
                <a:pPr>
                  <a:defRPr sz="1800">
                    <a:latin typeface="DSN KaMon" pitchFamily="2" charset="-34"/>
                    <a:cs typeface="DSN KaMon" pitchFamily="2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เงินกู้สมาชิก!$A$2</c:f>
              <c:strCache>
                <c:ptCount val="1"/>
                <c:pt idx="0">
                  <c:v>ลูกหนี้เงินกู้</c:v>
                </c:pt>
              </c:strCache>
            </c:strRef>
          </c:cat>
          <c:val>
            <c:numRef>
              <c:f>เงินกู้สมาชิก!$G$2</c:f>
              <c:numCache>
                <c:formatCode>_-* #,##0.00_-;\-* #,##0.00_-;_-* "-"??_-;_-@_-</c:formatCode>
                <c:ptCount val="1"/>
                <c:pt idx="0">
                  <c:v>5037.3942686299997</c:v>
                </c:pt>
              </c:numCache>
            </c:numRef>
          </c:val>
        </c:ser>
        <c:ser>
          <c:idx val="6"/>
          <c:order val="6"/>
          <c:tx>
            <c:strRef>
              <c:f>เงินกู้สมาชิก!$H$1</c:f>
              <c:strCache>
                <c:ptCount val="1"/>
                <c:pt idx="0">
                  <c:v>เม.ย.-58</c:v>
                </c:pt>
              </c:strCache>
            </c:strRef>
          </c:tx>
          <c:dLbls>
            <c:txPr>
              <a:bodyPr/>
              <a:lstStyle/>
              <a:p>
                <a:pPr>
                  <a:defRPr sz="1800">
                    <a:latin typeface="DSN KaMon" pitchFamily="2" charset="-34"/>
                    <a:cs typeface="DSN KaMon" pitchFamily="2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เงินกู้สมาชิก!$A$2</c:f>
              <c:strCache>
                <c:ptCount val="1"/>
                <c:pt idx="0">
                  <c:v>ลูกหนี้เงินกู้</c:v>
                </c:pt>
              </c:strCache>
            </c:strRef>
          </c:cat>
          <c:val>
            <c:numRef>
              <c:f>เงินกู้สมาชิก!$H$2</c:f>
              <c:numCache>
                <c:formatCode>_-* #,##0.00_-;\-* #,##0.00_-;_-* "-"??_-;_-@_-</c:formatCode>
                <c:ptCount val="1"/>
                <c:pt idx="0">
                  <c:v>5151.3718116299997</c:v>
                </c:pt>
              </c:numCache>
            </c:numRef>
          </c:val>
        </c:ser>
        <c:ser>
          <c:idx val="7"/>
          <c:order val="7"/>
          <c:tx>
            <c:strRef>
              <c:f>เงินกู้สมาชิก!$I$1</c:f>
              <c:strCache>
                <c:ptCount val="1"/>
                <c:pt idx="0">
                  <c:v>พ.ค.-58</c:v>
                </c:pt>
              </c:strCache>
            </c:strRef>
          </c:tx>
          <c:dLbls>
            <c:txPr>
              <a:bodyPr/>
              <a:lstStyle/>
              <a:p>
                <a:pPr>
                  <a:defRPr sz="1800">
                    <a:latin typeface="DSN KaMon" pitchFamily="2" charset="-34"/>
                    <a:cs typeface="DSN KaMon" pitchFamily="2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เงินกู้สมาชิก!$A$2</c:f>
              <c:strCache>
                <c:ptCount val="1"/>
                <c:pt idx="0">
                  <c:v>ลูกหนี้เงินกู้</c:v>
                </c:pt>
              </c:strCache>
            </c:strRef>
          </c:cat>
          <c:val>
            <c:numRef>
              <c:f>เงินกู้สมาชิก!$I$2</c:f>
              <c:numCache>
                <c:formatCode>_-* #,##0.00_-;\-* #,##0.00_-;_-* "-"??_-;_-@_-</c:formatCode>
                <c:ptCount val="1"/>
                <c:pt idx="0">
                  <c:v>5200.8118946300001</c:v>
                </c:pt>
              </c:numCache>
            </c:numRef>
          </c:val>
        </c:ser>
        <c:ser>
          <c:idx val="8"/>
          <c:order val="8"/>
          <c:tx>
            <c:strRef>
              <c:f>เงินกู้สมาชิก!$J$1</c:f>
              <c:strCache>
                <c:ptCount val="1"/>
                <c:pt idx="0">
                  <c:v>มิ.ย.-58</c:v>
                </c:pt>
              </c:strCache>
            </c:strRef>
          </c:tx>
          <c:dLbls>
            <c:dLbl>
              <c:idx val="0"/>
              <c:showVal val="1"/>
            </c:dLbl>
            <c:delete val="1"/>
          </c:dLbls>
          <c:cat>
            <c:strRef>
              <c:f>เงินกู้สมาชิก!$A$2</c:f>
              <c:strCache>
                <c:ptCount val="1"/>
                <c:pt idx="0">
                  <c:v>ลูกหนี้เงินกู้</c:v>
                </c:pt>
              </c:strCache>
            </c:strRef>
          </c:cat>
          <c:val>
            <c:numRef>
              <c:f>เงินกู้สมาชิก!$J$2</c:f>
              <c:numCache>
                <c:formatCode>_-* #,##0.00_-;\-* #,##0.00_-;_-* "-"??_-;_-@_-</c:formatCode>
                <c:ptCount val="1"/>
                <c:pt idx="0">
                  <c:v>5281.8548650800003</c:v>
                </c:pt>
              </c:numCache>
            </c:numRef>
          </c:val>
        </c:ser>
        <c:shape val="cylinder"/>
        <c:axId val="76897280"/>
        <c:axId val="76911360"/>
        <c:axId val="0"/>
      </c:bar3DChart>
      <c:catAx>
        <c:axId val="76897280"/>
        <c:scaling>
          <c:orientation val="minMax"/>
        </c:scaling>
        <c:delete val="1"/>
        <c:axPos val="b"/>
        <c:numFmt formatCode="mmm\-yy" sourceLinked="1"/>
        <c:majorTickMark val="none"/>
        <c:tickLblPos val="none"/>
        <c:crossAx val="76911360"/>
        <c:crosses val="autoZero"/>
        <c:auto val="1"/>
        <c:lblAlgn val="ctr"/>
        <c:lblOffset val="100"/>
      </c:catAx>
      <c:valAx>
        <c:axId val="76911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2800">
                    <a:solidFill>
                      <a:srgbClr val="002060"/>
                    </a:solidFill>
                    <a:latin typeface="DSN KaMon" pitchFamily="2" charset="-34"/>
                    <a:cs typeface="DSN KaMon" pitchFamily="2" charset="-34"/>
                  </a:defRPr>
                </a:pPr>
                <a:r>
                  <a:rPr lang="th-TH" sz="2800">
                    <a:solidFill>
                      <a:srgbClr val="002060"/>
                    </a:solidFill>
                    <a:latin typeface="DSN KaMon" pitchFamily="2" charset="-34"/>
                    <a:cs typeface="DSN KaMon" pitchFamily="2" charset="-34"/>
                  </a:rPr>
                  <a:t>จำนวน (ล้านบาท)</a:t>
                </a:r>
              </a:p>
            </c:rich>
          </c:tx>
        </c:title>
        <c:numFmt formatCode="_-* #,##0.00_-;\-* #,##0.00_-;_-* &quot;-&quot;??_-;_-@_-" sourceLinked="1"/>
        <c:tickLblPos val="nextTo"/>
        <c:txPr>
          <a:bodyPr/>
          <a:lstStyle/>
          <a:p>
            <a:pPr>
              <a:defRPr sz="2000" b="1">
                <a:solidFill>
                  <a:srgbClr val="002060"/>
                </a:solidFill>
                <a:latin typeface="DSN KaMon" pitchFamily="2" charset="-34"/>
                <a:cs typeface="DSN KaMon" pitchFamily="2" charset="-34"/>
              </a:defRPr>
            </a:pPr>
            <a:endParaRPr lang="th-TH"/>
          </a:p>
        </c:txPr>
        <c:crossAx val="76897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9813255273743174E-2"/>
          <c:y val="0.94570607128056361"/>
          <c:w val="0.95652279304215893"/>
          <c:h val="4.771498135101538E-2"/>
        </c:manualLayout>
      </c:layout>
      <c:txPr>
        <a:bodyPr/>
        <a:lstStyle/>
        <a:p>
          <a:pPr>
            <a:defRPr sz="2800">
              <a:latin typeface="DSN KaMon" pitchFamily="2" charset="-34"/>
              <a:cs typeface="DSN KaMon" pitchFamily="2" charset="-34"/>
            </a:defRPr>
          </a:pPr>
          <a:endParaRPr lang="th-TH"/>
        </a:p>
      </c:txPr>
    </c:legend>
    <c:plotVisOnly val="1"/>
  </c:chart>
  <c:spPr>
    <a:effectLst>
      <a:outerShdw blurRad="50800" dist="38100" dir="16200000" rotWithShape="0">
        <a:prstClr val="black">
          <a:alpha val="40000"/>
        </a:prstClr>
      </a:outerShdw>
    </a:effectLst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19049</xdr:rowOff>
    </xdr:from>
    <xdr:to>
      <xdr:col>15</xdr:col>
      <xdr:colOff>28574</xdr:colOff>
      <xdr:row>37</xdr:row>
      <xdr:rowOff>95250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6</xdr:row>
      <xdr:rowOff>152399</xdr:rowOff>
    </xdr:from>
    <xdr:to>
      <xdr:col>16</xdr:col>
      <xdr:colOff>476249</xdr:colOff>
      <xdr:row>43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3</xdr:row>
      <xdr:rowOff>38100</xdr:rowOff>
    </xdr:from>
    <xdr:to>
      <xdr:col>11</xdr:col>
      <xdr:colOff>266699</xdr:colOff>
      <xdr:row>30</xdr:row>
      <xdr:rowOff>57150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0.13741</cdr:x>
      <cdr:y>0</cdr:y>
    </cdr:from>
    <cdr:to>
      <cdr:x>0.76878</cdr:x>
      <cdr:y>0.10725</cdr:y>
    </cdr:to>
    <cdr:sp macro="" textlink="">
      <cdr:nvSpPr>
        <cdr:cNvPr id="2" name="สี่เหลี่ยมผืนผ้า 1"/>
        <cdr:cNvSpPr/>
      </cdr:nvSpPr>
      <cdr:spPr>
        <a:xfrm xmlns:a="http://schemas.openxmlformats.org/drawingml/2006/main">
          <a:off x="1311441" y="0"/>
          <a:ext cx="6025817" cy="78662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th-TH" sz="4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tx1"/>
              </a:solidFill>
              <a:effectLst/>
              <a:latin typeface="DSN KaMon" pitchFamily="2" charset="-34"/>
              <a:cs typeface="DSN KaMon" pitchFamily="2" charset="-34"/>
            </a:rPr>
            <a:t>จำนวนทุนเรือนหุ้นของสมาชิก</a:t>
          </a:r>
          <a:r>
            <a:rPr lang="th-TH" sz="40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tx1"/>
              </a:solidFill>
              <a:effectLst/>
              <a:latin typeface="DSN KaMon" pitchFamily="2" charset="-34"/>
              <a:cs typeface="DSN KaMon" pitchFamily="2" charset="-34"/>
            </a:rPr>
            <a:t> รอบ 9 เดือน</a:t>
          </a:r>
          <a:endParaRPr lang="th-TH" sz="4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chemeClr val="tx1"/>
            </a:solidFill>
            <a:effectLst/>
            <a:latin typeface="DSN KaMon" pitchFamily="2" charset="-34"/>
            <a:cs typeface="DSN KaMon" pitchFamily="2" charset="-34"/>
          </a:endParaRPr>
        </a:p>
      </cdr:txBody>
    </cdr:sp>
  </cdr:relSizeAnchor>
  <cdr:relSizeAnchor xmlns:cdr="http://schemas.openxmlformats.org/drawingml/2006/chartDrawing">
    <cdr:from>
      <cdr:x>0.87397</cdr:x>
      <cdr:y>0.15883</cdr:y>
    </cdr:from>
    <cdr:to>
      <cdr:x>0.99264</cdr:x>
      <cdr:y>0.2079</cdr:y>
    </cdr:to>
    <cdr:sp macro="" textlink="">
      <cdr:nvSpPr>
        <cdr:cNvPr id="3" name="สี่เหลี่ยมผืนผ้า 2"/>
        <cdr:cNvSpPr/>
      </cdr:nvSpPr>
      <cdr:spPr>
        <a:xfrm xmlns:a="http://schemas.openxmlformats.org/drawingml/2006/main">
          <a:off x="9798032" y="1310132"/>
          <a:ext cx="1330365" cy="40479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th-TH" sz="1800" b="0" cap="none" spc="0">
              <a:ln w="10541" cmpd="sng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DSN KaMon" pitchFamily="2" charset="-34"/>
              <a:cs typeface="DSN KaMon" pitchFamily="2" charset="-34"/>
            </a:rPr>
            <a:t>จำนวน</a:t>
          </a:r>
          <a:r>
            <a:rPr lang="th-TH" sz="1800" b="0" cap="none" spc="0" baseline="0">
              <a:ln w="10541" cmpd="sng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DSN KaMon" pitchFamily="2" charset="-34"/>
              <a:cs typeface="DSN KaMon" pitchFamily="2" charset="-34"/>
            </a:rPr>
            <a:t> (ล้านบาท)</a:t>
          </a:r>
          <a:endParaRPr lang="th-TH" sz="5400" b="0" cap="none" spc="0">
            <a:ln w="10541" cmpd="sng">
              <a:solidFill>
                <a:sysClr val="windowText" lastClr="000000"/>
              </a:solidFill>
              <a:prstDash val="solid"/>
            </a:ln>
            <a:solidFill>
              <a:sysClr val="windowText" lastClr="000000"/>
            </a:solidFill>
            <a:effectLst/>
            <a:latin typeface="DSN KaMon" pitchFamily="2" charset="-34"/>
            <a:cs typeface="DSN KaMon" pitchFamily="2" charset="-34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5</xdr:row>
      <xdr:rowOff>123825</xdr:rowOff>
    </xdr:from>
    <xdr:to>
      <xdr:col>15</xdr:col>
      <xdr:colOff>440531</xdr:colOff>
      <xdr:row>69</xdr:row>
      <xdr:rowOff>123825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showGridLines="0" tabSelected="1" workbookViewId="0">
      <selection activeCell="A3" sqref="A3:XFD3"/>
    </sheetView>
  </sheetViews>
  <sheetFormatPr defaultRowHeight="23.25"/>
  <cols>
    <col min="1" max="1" width="26.375" style="1" bestFit="1" customWidth="1"/>
    <col min="2" max="10" width="18.125" style="1" bestFit="1" customWidth="1"/>
    <col min="11" max="11" width="11.125" style="1" bestFit="1" customWidth="1"/>
    <col min="12" max="16384" width="9" style="1"/>
  </cols>
  <sheetData>
    <row r="1" spans="1:11" s="2" customFormat="1" ht="35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s="2" customFormat="1" ht="36" thickBo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s="3" customFormat="1" ht="27" thickBot="1">
      <c r="A3" s="5" t="s">
        <v>2</v>
      </c>
      <c r="B3" s="6">
        <v>21094</v>
      </c>
      <c r="C3" s="6">
        <v>21125</v>
      </c>
      <c r="D3" s="6">
        <v>21155</v>
      </c>
      <c r="E3" s="6">
        <v>21186</v>
      </c>
      <c r="F3" s="6">
        <v>21217</v>
      </c>
      <c r="G3" s="6">
        <v>21245</v>
      </c>
      <c r="H3" s="6">
        <v>21276</v>
      </c>
      <c r="I3" s="6">
        <v>21306</v>
      </c>
      <c r="J3" s="6">
        <v>21337</v>
      </c>
      <c r="K3" s="4"/>
    </row>
    <row r="4" spans="1:11">
      <c r="A4" s="10" t="s">
        <v>3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1">
      <c r="A5" s="11" t="s">
        <v>4</v>
      </c>
      <c r="B5" s="8">
        <v>1634074810</v>
      </c>
      <c r="C5" s="8">
        <v>1644658460</v>
      </c>
      <c r="D5" s="8">
        <v>1658081410</v>
      </c>
      <c r="E5" s="8">
        <v>1669789060</v>
      </c>
      <c r="F5" s="8">
        <v>1681517210</v>
      </c>
      <c r="G5" s="8">
        <v>1694480460</v>
      </c>
      <c r="H5" s="8">
        <v>1707080510</v>
      </c>
      <c r="I5" s="8">
        <v>1720950460</v>
      </c>
      <c r="J5" s="8">
        <v>1733207410</v>
      </c>
    </row>
    <row r="6" spans="1:11">
      <c r="A6" s="11" t="s">
        <v>5</v>
      </c>
      <c r="B6" s="8">
        <v>166134899.68000001</v>
      </c>
      <c r="C6" s="8">
        <v>185047942.52000001</v>
      </c>
      <c r="D6" s="8">
        <v>185047942.52000001</v>
      </c>
      <c r="E6" s="8">
        <v>185047942.52000001</v>
      </c>
      <c r="F6" s="8">
        <v>185047942.52000001</v>
      </c>
      <c r="G6" s="8">
        <v>185047942.52000001</v>
      </c>
      <c r="H6" s="8">
        <v>185047942.52000001</v>
      </c>
      <c r="I6" s="8">
        <v>185047942.52000001</v>
      </c>
      <c r="J6" s="8">
        <v>185047942.52000001</v>
      </c>
    </row>
    <row r="7" spans="1:11">
      <c r="A7" s="11" t="s">
        <v>6</v>
      </c>
      <c r="B7" s="8">
        <v>24789006.16</v>
      </c>
      <c r="C7" s="8">
        <v>31387966.16</v>
      </c>
      <c r="D7" s="8">
        <v>31030064.16</v>
      </c>
      <c r="E7" s="8">
        <v>30547391.16</v>
      </c>
      <c r="F7" s="8">
        <v>29893014.16</v>
      </c>
      <c r="G7" s="8">
        <v>29641514.16</v>
      </c>
      <c r="H7" s="8">
        <v>28460599.16</v>
      </c>
      <c r="I7" s="8">
        <v>28119568.16</v>
      </c>
      <c r="J7" s="8">
        <v>27042629.16</v>
      </c>
    </row>
    <row r="8" spans="1:11">
      <c r="A8" s="11" t="s">
        <v>7</v>
      </c>
      <c r="B8" s="8">
        <v>1803373526.8000002</v>
      </c>
      <c r="C8" s="8">
        <v>1845509220.6000004</v>
      </c>
      <c r="D8" s="8">
        <v>1885033416.77</v>
      </c>
      <c r="E8" s="8">
        <v>1897707701.7</v>
      </c>
      <c r="F8" s="8">
        <v>1963408435.1600001</v>
      </c>
      <c r="G8" s="8">
        <v>2011195016.0500002</v>
      </c>
      <c r="H8" s="8">
        <v>2111381308.4400001</v>
      </c>
      <c r="I8" s="8">
        <v>2142803259.25</v>
      </c>
      <c r="J8" s="8">
        <v>2177905750.8599997</v>
      </c>
    </row>
    <row r="9" spans="1:11">
      <c r="A9" s="11" t="s">
        <v>8</v>
      </c>
      <c r="B9" s="8">
        <v>1221326700</v>
      </c>
      <c r="C9" s="8">
        <v>1351392700</v>
      </c>
      <c r="D9" s="8">
        <v>1345624700</v>
      </c>
      <c r="E9" s="8">
        <v>1326690700</v>
      </c>
      <c r="F9" s="8">
        <v>1262122700</v>
      </c>
      <c r="G9" s="8">
        <v>1263554700</v>
      </c>
      <c r="H9" s="8">
        <v>1237486700</v>
      </c>
      <c r="I9" s="8">
        <v>1216418700</v>
      </c>
      <c r="J9" s="8">
        <v>1245350700</v>
      </c>
    </row>
    <row r="10" spans="1:11">
      <c r="A10" s="11" t="s">
        <v>9</v>
      </c>
      <c r="B10" s="8">
        <v>30528164.330000002</v>
      </c>
      <c r="C10" s="8">
        <v>29922726.399999999</v>
      </c>
      <c r="D10" s="8">
        <v>31243386.829999998</v>
      </c>
      <c r="E10" s="8">
        <v>31650856.170000002</v>
      </c>
      <c r="F10" s="8">
        <v>28960999.439999998</v>
      </c>
      <c r="G10" s="8">
        <v>32177376.120000001</v>
      </c>
      <c r="H10" s="8">
        <v>31655665.899999999</v>
      </c>
      <c r="I10" s="8">
        <v>33481835.75</v>
      </c>
      <c r="J10" s="8">
        <v>38483754.649999999</v>
      </c>
    </row>
    <row r="11" spans="1:11">
      <c r="A11" s="11" t="s">
        <v>10</v>
      </c>
      <c r="B11" s="8">
        <v>14649162.430000002</v>
      </c>
      <c r="C11" s="8">
        <v>8940703.040000001</v>
      </c>
      <c r="D11" s="8">
        <v>15299701.949999999</v>
      </c>
      <c r="E11" s="8">
        <v>14634555.92</v>
      </c>
      <c r="F11" s="8">
        <v>12219587.840000002</v>
      </c>
      <c r="G11" s="8">
        <v>15150649.83</v>
      </c>
      <c r="H11" s="8">
        <v>13664243.410000002</v>
      </c>
      <c r="I11" s="8">
        <v>13592964.66</v>
      </c>
      <c r="J11" s="8">
        <v>14107936.26</v>
      </c>
    </row>
    <row r="12" spans="1:11" ht="24" thickBot="1">
      <c r="A12" s="12" t="s">
        <v>11</v>
      </c>
      <c r="B12" s="9">
        <v>15879001.9</v>
      </c>
      <c r="C12" s="9">
        <v>20982023.359999999</v>
      </c>
      <c r="D12" s="9">
        <v>15943684.879999999</v>
      </c>
      <c r="E12" s="9">
        <v>17016300.25</v>
      </c>
      <c r="F12" s="9">
        <v>16741411.599999996</v>
      </c>
      <c r="G12" s="9">
        <v>17026726.289999999</v>
      </c>
      <c r="H12" s="9">
        <v>17991422.489999995</v>
      </c>
      <c r="I12" s="9">
        <v>19888871.09</v>
      </c>
      <c r="J12" s="9">
        <v>24375818.390000001</v>
      </c>
    </row>
  </sheetData>
  <mergeCells count="2">
    <mergeCell ref="A1:J1"/>
    <mergeCell ref="A2:J2"/>
  </mergeCells>
  <pageMargins left="0.12" right="0.2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topLeftCell="A7" workbookViewId="0">
      <selection activeCell="N4" sqref="N4"/>
    </sheetView>
  </sheetViews>
  <sheetFormatPr defaultRowHeight="14.25"/>
  <cols>
    <col min="1" max="1" width="7.5" style="13" bestFit="1" customWidth="1"/>
    <col min="2" max="10" width="10.25" style="13" bestFit="1" customWidth="1"/>
    <col min="11" max="16384" width="9" style="13"/>
  </cols>
  <sheetData>
    <row r="1" spans="1:11" ht="27" thickBot="1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s="20" customFormat="1" ht="21" thickBot="1">
      <c r="A2" s="17" t="s">
        <v>2</v>
      </c>
      <c r="B2" s="18">
        <v>21094</v>
      </c>
      <c r="C2" s="18">
        <v>21125</v>
      </c>
      <c r="D2" s="18">
        <v>21155</v>
      </c>
      <c r="E2" s="18">
        <v>21186</v>
      </c>
      <c r="F2" s="18">
        <v>21217</v>
      </c>
      <c r="G2" s="18">
        <v>21245</v>
      </c>
      <c r="H2" s="18">
        <v>21276</v>
      </c>
      <c r="I2" s="18">
        <v>21306</v>
      </c>
      <c r="J2" s="18">
        <v>21337</v>
      </c>
      <c r="K2" s="19"/>
    </row>
    <row r="3" spans="1:11" s="14" customFormat="1" ht="23.25">
      <c r="A3" s="11" t="s">
        <v>9</v>
      </c>
      <c r="B3" s="8">
        <f>30528164.33/1000000</f>
        <v>30.528164329999999</v>
      </c>
      <c r="C3" s="8">
        <f>29922726.4/1000000</f>
        <v>29.922726399999998</v>
      </c>
      <c r="D3" s="8">
        <f>31243386.83/1000000</f>
        <v>31.243386829999999</v>
      </c>
      <c r="E3" s="8">
        <f>31650856.17/1000000</f>
        <v>31.650856170000001</v>
      </c>
      <c r="F3" s="8">
        <f>28960999.44/1000000</f>
        <v>28.960999440000002</v>
      </c>
      <c r="G3" s="8">
        <f>32177376.12/1000000</f>
        <v>32.177376119999998</v>
      </c>
      <c r="H3" s="8">
        <f>31655665.9/1000000</f>
        <v>31.655665899999999</v>
      </c>
      <c r="I3" s="8">
        <f>33481835.75/1000000</f>
        <v>33.481835750000002</v>
      </c>
      <c r="J3" s="8">
        <f>38483754.65/1000000</f>
        <v>38.483754650000002</v>
      </c>
    </row>
    <row r="4" spans="1:11" s="14" customFormat="1" ht="23.25">
      <c r="A4" s="11" t="s">
        <v>10</v>
      </c>
      <c r="B4" s="8">
        <f>14649162.43/1000000</f>
        <v>14.649162430000001</v>
      </c>
      <c r="C4" s="8">
        <f>8940703.04/1000000</f>
        <v>8.9407030399999989</v>
      </c>
      <c r="D4" s="8">
        <f>15299701.95/1000000</f>
        <v>15.299701949999999</v>
      </c>
      <c r="E4" s="8">
        <f>14634555.92/1000000</f>
        <v>14.63455592</v>
      </c>
      <c r="F4" s="8">
        <f>12219587.84/1000000</f>
        <v>12.219587839999999</v>
      </c>
      <c r="G4" s="8">
        <f>15150649.83/1000000</f>
        <v>15.150649830000001</v>
      </c>
      <c r="H4" s="8">
        <f>13664243.41/1000000</f>
        <v>13.664243410000001</v>
      </c>
      <c r="I4" s="8">
        <f>13592964.66/1000000</f>
        <v>13.59296466</v>
      </c>
      <c r="J4" s="8">
        <f>14107936.26/1000000</f>
        <v>14.107936259999999</v>
      </c>
    </row>
    <row r="5" spans="1:11" s="14" customFormat="1" ht="24" thickBot="1">
      <c r="A5" s="12" t="s">
        <v>11</v>
      </c>
      <c r="B5" s="9">
        <f>15879001.9/1000000</f>
        <v>15.8790019</v>
      </c>
      <c r="C5" s="9">
        <f>20982023.36/1000000</f>
        <v>20.982023359999999</v>
      </c>
      <c r="D5" s="9">
        <f>15943684.88/1000000</f>
        <v>15.943684880000001</v>
      </c>
      <c r="E5" s="9">
        <f>17016300.25/1000000</f>
        <v>17.01630025</v>
      </c>
      <c r="F5" s="9">
        <f>16741411.6/1000000</f>
        <v>16.741411599999999</v>
      </c>
      <c r="G5" s="9">
        <f>17026726.29/1000000</f>
        <v>17.026726289999999</v>
      </c>
      <c r="H5" s="9">
        <f>17991422.49/1000000</f>
        <v>17.991422489999998</v>
      </c>
      <c r="I5" s="9">
        <f>19888871.09/1000000</f>
        <v>19.888871089999999</v>
      </c>
      <c r="J5" s="9">
        <f>24375818.39/1000000</f>
        <v>24.375818389999999</v>
      </c>
    </row>
  </sheetData>
  <mergeCells count="1">
    <mergeCell ref="A1:J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"/>
  <sheetViews>
    <sheetView topLeftCell="A16" workbookViewId="0">
      <selection activeCell="B48" sqref="B48"/>
    </sheetView>
  </sheetViews>
  <sheetFormatPr defaultRowHeight="14.25"/>
  <cols>
    <col min="1" max="1" width="21.375" style="13" bestFit="1" customWidth="1"/>
    <col min="2" max="2" width="9.375" style="13" bestFit="1" customWidth="1"/>
    <col min="3" max="3" width="9.25" style="13" bestFit="1" customWidth="1"/>
    <col min="4" max="4" width="9.125" style="13" bestFit="1" customWidth="1"/>
    <col min="5" max="5" width="9.25" style="13" bestFit="1" customWidth="1"/>
    <col min="6" max="6" width="9.375" style="13" bestFit="1" customWidth="1"/>
    <col min="7" max="7" width="9.25" style="13" bestFit="1" customWidth="1"/>
    <col min="8" max="8" width="10" style="13" bestFit="1" customWidth="1"/>
    <col min="9" max="9" width="9.375" style="13" bestFit="1" customWidth="1"/>
    <col min="10" max="10" width="9.125" style="13" bestFit="1" customWidth="1"/>
    <col min="11" max="16384" width="9" style="13"/>
  </cols>
  <sheetData>
    <row r="1" spans="1:10" s="14" customFormat="1" ht="24" thickBot="1">
      <c r="A1" s="15" t="s">
        <v>2</v>
      </c>
      <c r="B1" s="16">
        <v>21094</v>
      </c>
      <c r="C1" s="16">
        <v>21125</v>
      </c>
      <c r="D1" s="16">
        <v>21155</v>
      </c>
      <c r="E1" s="16">
        <v>21186</v>
      </c>
      <c r="F1" s="16">
        <v>21217</v>
      </c>
      <c r="G1" s="16">
        <v>21245</v>
      </c>
      <c r="H1" s="16">
        <v>21276</v>
      </c>
      <c r="I1" s="16">
        <v>21306</v>
      </c>
      <c r="J1" s="16">
        <v>21337</v>
      </c>
    </row>
    <row r="2" spans="1:10" s="21" customFormat="1" ht="20.25">
      <c r="A2" s="10" t="s">
        <v>23</v>
      </c>
      <c r="B2" s="22">
        <v>11003</v>
      </c>
      <c r="C2" s="22">
        <v>11018</v>
      </c>
      <c r="D2" s="22">
        <v>11025</v>
      </c>
      <c r="E2" s="22">
        <v>11029</v>
      </c>
      <c r="F2" s="22">
        <v>11034</v>
      </c>
      <c r="G2" s="22">
        <v>11045</v>
      </c>
      <c r="H2" s="22">
        <v>11052</v>
      </c>
      <c r="I2" s="22">
        <v>11067</v>
      </c>
      <c r="J2" s="22">
        <v>11066</v>
      </c>
    </row>
    <row r="3" spans="1:10" s="21" customFormat="1" ht="20.25">
      <c r="A3" s="10" t="s">
        <v>22</v>
      </c>
      <c r="B3" s="22">
        <v>500</v>
      </c>
      <c r="C3" s="22">
        <v>502</v>
      </c>
      <c r="D3" s="22">
        <v>513</v>
      </c>
      <c r="E3" s="22">
        <v>522</v>
      </c>
      <c r="F3" s="22">
        <v>532</v>
      </c>
      <c r="G3" s="22">
        <v>539</v>
      </c>
      <c r="H3" s="22">
        <v>568</v>
      </c>
      <c r="I3" s="22">
        <v>591</v>
      </c>
      <c r="J3" s="22">
        <v>604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"/>
  <sheetViews>
    <sheetView topLeftCell="A76" workbookViewId="0">
      <selection activeCell="N11" sqref="N11"/>
    </sheetView>
  </sheetViews>
  <sheetFormatPr defaultRowHeight="20.25"/>
  <cols>
    <col min="1" max="1" width="8.875" style="21" bestFit="1" customWidth="1"/>
    <col min="2" max="10" width="14.5" style="21" bestFit="1" customWidth="1"/>
    <col min="11" max="16384" width="9" style="21"/>
  </cols>
  <sheetData>
    <row r="1" spans="1:11" s="24" customFormat="1" ht="21" thickBot="1">
      <c r="A1" s="17" t="s">
        <v>2</v>
      </c>
      <c r="B1" s="18">
        <v>21094</v>
      </c>
      <c r="C1" s="18">
        <v>21125</v>
      </c>
      <c r="D1" s="18">
        <v>21155</v>
      </c>
      <c r="E1" s="18">
        <v>21186</v>
      </c>
      <c r="F1" s="18">
        <v>21217</v>
      </c>
      <c r="G1" s="18">
        <v>21245</v>
      </c>
      <c r="H1" s="18">
        <v>21276</v>
      </c>
      <c r="I1" s="18">
        <v>21306</v>
      </c>
      <c r="J1" s="18">
        <v>21337</v>
      </c>
      <c r="K1" s="23"/>
    </row>
    <row r="2" spans="1:11">
      <c r="A2" s="11" t="s">
        <v>4</v>
      </c>
      <c r="B2" s="25">
        <f>1634074810/1000000</f>
        <v>1634.0748100000001</v>
      </c>
      <c r="C2" s="25">
        <f>1644658460/1000000</f>
        <v>1644.6584600000001</v>
      </c>
      <c r="D2" s="25">
        <f>1658081410/1000000</f>
        <v>1658.08141</v>
      </c>
      <c r="E2" s="25">
        <f>1669789060/1000000</f>
        <v>1669.7890600000001</v>
      </c>
      <c r="F2" s="25">
        <f>1681517210/1000000</f>
        <v>1681.51721</v>
      </c>
      <c r="G2" s="25">
        <f>1694480460/1000000</f>
        <v>1694.48046</v>
      </c>
      <c r="H2" s="25">
        <f>1707080510/1000000</f>
        <v>1707.08051</v>
      </c>
      <c r="I2" s="25">
        <f>1720950460/1000000</f>
        <v>1720.95046</v>
      </c>
      <c r="J2" s="25">
        <f>1733207410/1000000</f>
        <v>1733.20741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"/>
  <sheetViews>
    <sheetView zoomScale="80" zoomScaleNormal="80" workbookViewId="0">
      <selection activeCell="K4" sqref="K4"/>
    </sheetView>
  </sheetViews>
  <sheetFormatPr defaultRowHeight="14.25"/>
  <cols>
    <col min="1" max="1" width="10.625" customWidth="1"/>
    <col min="2" max="10" width="16.75" bestFit="1" customWidth="1"/>
  </cols>
  <sheetData>
    <row r="1" spans="1:11" s="3" customFormat="1" ht="27" thickBot="1">
      <c r="A1" s="5" t="s">
        <v>2</v>
      </c>
      <c r="B1" s="6">
        <v>21094</v>
      </c>
      <c r="C1" s="6">
        <v>21125</v>
      </c>
      <c r="D1" s="6">
        <v>21155</v>
      </c>
      <c r="E1" s="6">
        <v>21186</v>
      </c>
      <c r="F1" s="6">
        <v>21217</v>
      </c>
      <c r="G1" s="6">
        <v>21245</v>
      </c>
      <c r="H1" s="6">
        <v>21276</v>
      </c>
      <c r="I1" s="6">
        <v>21306</v>
      </c>
      <c r="J1" s="6">
        <v>21337</v>
      </c>
      <c r="K1" s="4"/>
    </row>
    <row r="2" spans="1:11">
      <c r="A2" t="s">
        <v>24</v>
      </c>
      <c r="B2" s="26">
        <f>4797435854/1000000</f>
        <v>4797.4358540000003</v>
      </c>
      <c r="C2" s="26">
        <f>4818333626.5/1000000</f>
        <v>4818.3336264999998</v>
      </c>
      <c r="D2" s="26">
        <f>4904733297.5/1000000</f>
        <v>4904.7332974999999</v>
      </c>
      <c r="E2" s="26">
        <f>4958709016/1000000</f>
        <v>4958.7090159999998</v>
      </c>
      <c r="F2" s="26">
        <f>5003611119.68/1000000</f>
        <v>5003.6111196800002</v>
      </c>
      <c r="G2" s="26">
        <f>5037394268.63/1000000</f>
        <v>5037.3942686299997</v>
      </c>
      <c r="H2" s="26">
        <f>5151371811.63/1000000</f>
        <v>5151.3718116299997</v>
      </c>
      <c r="I2" s="26">
        <f>5200811894.63/1000000</f>
        <v>5200.8118946300001</v>
      </c>
      <c r="J2" s="26">
        <f>5281854865.08/1000000</f>
        <v>5281.8548650800003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Sheet1</vt:lpstr>
      <vt:lpstr>รายได้ค่าใช้จ่าย</vt:lpstr>
      <vt:lpstr>จำนวนสมาชิก</vt:lpstr>
      <vt:lpstr>ทุนเรือนหุ้น</vt:lpstr>
      <vt:lpstr>เงินกู้สมาชิก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coop01</dc:creator>
  <cp:lastModifiedBy>sahakorn39</cp:lastModifiedBy>
  <cp:lastPrinted>2015-08-21T11:50:31Z</cp:lastPrinted>
  <dcterms:created xsi:type="dcterms:W3CDTF">2015-08-21T08:02:27Z</dcterms:created>
  <dcterms:modified xsi:type="dcterms:W3CDTF">2015-09-17T03:54:39Z</dcterms:modified>
</cp:coreProperties>
</file>